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77A9FD11-8497-41A5-AB9A-DB845B95A836}" xr6:coauthVersionLast="47" xr6:coauthVersionMax="47" xr10:uidLastSave="{00000000-0000-0000-0000-000000000000}"/>
  <bookViews>
    <workbookView xWindow="-120" yWindow="-120" windowWidth="20730" windowHeight="11160" tabRatio="690" xr2:uid="{00000000-000D-0000-FFFF-FFFF00000000}"/>
  </bookViews>
  <sheets>
    <sheet name="IEER_N3 - ISP (causas)" sheetId="4" r:id="rId1"/>
    <sheet name="IEER_N3 - ISP (elegibilidade)" sheetId="5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5" l="1"/>
  <c r="N41" i="5" s="1"/>
  <c r="L44" i="5"/>
  <c r="N44" i="5" s="1"/>
  <c r="L45" i="5"/>
  <c r="N45" i="5" s="1"/>
  <c r="K41" i="5"/>
  <c r="K42" i="5"/>
  <c r="K43" i="5"/>
  <c r="K44" i="5"/>
  <c r="K45" i="5"/>
  <c r="K40" i="5"/>
  <c r="I41" i="5"/>
  <c r="I42" i="5"/>
  <c r="I43" i="5"/>
  <c r="I44" i="5"/>
  <c r="I45" i="5"/>
  <c r="I40" i="5"/>
  <c r="H41" i="5"/>
  <c r="J41" i="5"/>
  <c r="H42" i="5"/>
  <c r="J42" i="5"/>
  <c r="H43" i="5"/>
  <c r="J43" i="5"/>
  <c r="H44" i="5"/>
  <c r="J44" i="5"/>
  <c r="H45" i="5"/>
  <c r="J45" i="5"/>
  <c r="J40" i="5"/>
  <c r="H40" i="5"/>
  <c r="H37" i="5"/>
  <c r="H36" i="5"/>
  <c r="H32" i="5"/>
  <c r="H31" i="5"/>
  <c r="G41" i="5"/>
  <c r="G42" i="5"/>
  <c r="L42" i="5" s="1"/>
  <c r="G43" i="5"/>
  <c r="L43" i="5" s="1"/>
  <c r="G44" i="5"/>
  <c r="G45" i="5"/>
  <c r="G40" i="5"/>
  <c r="L40" i="5" s="1"/>
  <c r="V56" i="5"/>
  <c r="V51" i="5"/>
  <c r="V52" i="5"/>
  <c r="V53" i="5"/>
  <c r="V54" i="5"/>
  <c r="V55" i="5"/>
  <c r="H30" i="5"/>
  <c r="N43" i="5" l="1"/>
  <c r="M43" i="5"/>
  <c r="N40" i="5"/>
  <c r="N46" i="5" s="1"/>
  <c r="N47" i="5" s="1"/>
  <c r="M40" i="5"/>
  <c r="M46" i="5" s="1"/>
  <c r="N42" i="5"/>
  <c r="M42" i="5"/>
  <c r="M45" i="5"/>
  <c r="M41" i="5"/>
  <c r="M44" i="5"/>
  <c r="O43" i="5"/>
  <c r="O42" i="5"/>
  <c r="O41" i="5"/>
  <c r="I31" i="5"/>
  <c r="I32" i="5"/>
  <c r="L46" i="5"/>
  <c r="O40" i="5" l="1"/>
  <c r="O46" i="5" s="1"/>
  <c r="O47" i="5" s="1"/>
  <c r="O44" i="5"/>
  <c r="O45" i="5"/>
  <c r="N48" i="5" l="1"/>
</calcChain>
</file>

<file path=xl/sharedStrings.xml><?xml version="1.0" encoding="utf-8"?>
<sst xmlns="http://schemas.openxmlformats.org/spreadsheetml/2006/main" count="136" uniqueCount="99">
  <si>
    <t>1.A</t>
  </si>
  <si>
    <t>1.B</t>
  </si>
  <si>
    <t>1.C</t>
  </si>
  <si>
    <t>1.D</t>
  </si>
  <si>
    <t>2.A</t>
  </si>
  <si>
    <t>2.B</t>
  </si>
  <si>
    <t>2.C</t>
  </si>
  <si>
    <t>ÁREAS DOS INVESTIMENTOS SOCIAIS</t>
  </si>
  <si>
    <t>Ensino Técnico e Superior</t>
  </si>
  <si>
    <t>20-40%</t>
  </si>
  <si>
    <t>Ensino Médio</t>
  </si>
  <si>
    <t>15-35%</t>
  </si>
  <si>
    <t>Ensino Fundamental</t>
  </si>
  <si>
    <t>15-30%</t>
  </si>
  <si>
    <t>Ensino Infantil e Primeira Infância</t>
  </si>
  <si>
    <t>10-20%</t>
  </si>
  <si>
    <t>20-35%</t>
  </si>
  <si>
    <t>Exclusivo para organizações negras</t>
  </si>
  <si>
    <t>Descrição</t>
  </si>
  <si>
    <t>Recursos destinados à formação de estudantes negros, com percentual superior à região em que atua</t>
  </si>
  <si>
    <t>- Inclui o apoio a organizações e negócios sociais negros que venham a estimular o estabelecimento de Homologadoras e Certificadoras negras</t>
  </si>
  <si>
    <t>Direito, Vida, Combate ao Racismo, Cultura, Empreendedorismo e Mercado de Trabalho</t>
  </si>
  <si>
    <t>ORGANIZAÇÕES NEGRAS</t>
  </si>
  <si>
    <t>Exclusivo</t>
  </si>
  <si>
    <t>2025
em diante</t>
  </si>
  <si>
    <t>% do ISR</t>
  </si>
  <si>
    <t>CRITÉRIOS DE ELEGIBILIDADE</t>
  </si>
  <si>
    <t>INVESTIMENTO SOCIAL #1</t>
  </si>
  <si>
    <t>Área</t>
  </si>
  <si>
    <t>Nome do Projeto e Organização</t>
  </si>
  <si>
    <t>Área do Investimento</t>
  </si>
  <si>
    <t>UF do Investimento</t>
  </si>
  <si>
    <t>Valor do Investimento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</si>
  <si>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</si>
  <si>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</si>
  <si>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</si>
  <si>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</si>
  <si>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</si>
  <si>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</si>
  <si>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</si>
  <si>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</si>
  <si>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</si>
  <si>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</si>
  <si>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</si>
  <si>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</si>
  <si>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</si>
  <si>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</si>
  <si>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</si>
  <si>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</si>
  <si>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</si>
  <si>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</si>
  <si>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</si>
  <si>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</si>
  <si>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</si>
  <si>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</si>
  <si>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</si>
  <si>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</si>
  <si>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</si>
  <si>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</si>
  <si>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Preencher</t>
  </si>
  <si>
    <t>Área de Investimento do Pacto</t>
  </si>
  <si>
    <t>Outro</t>
  </si>
  <si>
    <t>Possibilidade de Política Pública</t>
  </si>
  <si>
    <t>Monitoramento de resultados e medição de impacto</t>
  </si>
  <si>
    <t>SIM / NÃO</t>
  </si>
  <si>
    <t>Liderança Negra (+50%)</t>
  </si>
  <si>
    <t>UF de atuação da Empresa</t>
  </si>
  <si>
    <t>Intervenção/iniciativa escalável</t>
  </si>
  <si>
    <t>Beneficiários exclusivamente/majoritariamente negros e não-colaboradores da empresa</t>
  </si>
  <si>
    <t>CARACTERÍSTICAS DESEJÁVEIS / BOAS PRÁTICAS</t>
  </si>
  <si>
    <t>Investimento #1</t>
  </si>
  <si>
    <t>Investimento #2</t>
  </si>
  <si>
    <t>Investimento #3</t>
  </si>
  <si>
    <t>Investimento #4</t>
  </si>
  <si>
    <t>Investimento #5</t>
  </si>
  <si>
    <t>Investimento #6</t>
  </si>
  <si>
    <t>Investimento #7</t>
  </si>
  <si>
    <t>Investimento #8</t>
  </si>
  <si>
    <t>Investimento #9</t>
  </si>
  <si>
    <t>Investimento #10</t>
  </si>
  <si>
    <t>UF</t>
  </si>
  <si>
    <t>Valor</t>
  </si>
  <si>
    <t>INVESTIMENTOS ELEGÍVEIS</t>
  </si>
  <si>
    <t>TOTAL</t>
  </si>
  <si>
    <t>Presença da Empresa:</t>
  </si>
  <si>
    <t>Direito&amp;Vida, Racismo, Cultura, Empreend, Merc.Trabalho</t>
  </si>
  <si>
    <t>ISR (ISP de Referência)</t>
  </si>
  <si>
    <t>DADOS BRUTOS DE ISP DA EMPRESA</t>
  </si>
  <si>
    <t>SUGESTÕES PARA O ISP
(VIA ALGORITMO E PREMISSAS DO PACTO)</t>
  </si>
  <si>
    <t>ISP sugerido por área:</t>
  </si>
  <si>
    <t>Teto</t>
  </si>
  <si>
    <t>Piso</t>
  </si>
  <si>
    <t>&lt;Piso</t>
  </si>
  <si>
    <t>% ISR</t>
  </si>
  <si>
    <t>ISP Realizado</t>
  </si>
  <si>
    <t>ISP Computável</t>
  </si>
  <si>
    <t>EXEMPLO DE EMPRESA HIPOTÉTICA</t>
  </si>
  <si>
    <t>dado pelo algoritmo do Pacto</t>
  </si>
  <si>
    <r>
      <t xml:space="preserve">Pontos para IEER_N3 =
</t>
    </r>
    <r>
      <rPr>
        <b/>
        <sz val="10"/>
        <color rgb="FFC00000"/>
        <rFont val="Trebuchet MS"/>
        <family val="2"/>
      </rPr>
      <t>mín (% do ISR; &lt;Piso) x 0,200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</si>
</sst>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00"/>
    <numFmt numFmtId="165" formatCode="_-&quot;R$&quot;\ * #,##0_-;\-&quot;R$&quot;\ * #,##0_-;_-&quot;R$&quot;\ 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2"/>
      <color theme="0"/>
      <name val="Trebuchet MS"/>
      <family val="2"/>
    </font>
    <font>
      <i/>
      <sz val="10"/>
      <color rgb="FFFF0000"/>
      <name val="Trebuchet MS"/>
      <family val="2"/>
    </font>
    <font>
      <sz val="11"/>
      <color rgb="FFC00000"/>
      <name val="Trebuchet MS"/>
      <family val="2"/>
    </font>
    <font>
      <b/>
      <sz val="11"/>
      <color rgb="FFC00000"/>
      <name val="Trebuchet MS"/>
      <family val="2"/>
    </font>
    <font>
      <sz val="10"/>
      <color rgb="FFC00000"/>
      <name val="Trebuchet MS"/>
      <family val="2"/>
    </font>
    <font>
      <b/>
      <sz val="14"/>
      <color theme="0"/>
      <name val="Trebuchet MS"/>
      <family val="2"/>
    </font>
    <font>
      <i/>
      <sz val="10"/>
      <color theme="1"/>
      <name val="Trebuchet MS"/>
      <family val="2"/>
    </font>
    <font>
      <b/>
      <sz val="10"/>
      <color rgb="FFC00000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3" xfId="0" quotePrefix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9" fontId="2" fillId="2" borderId="1" xfId="0" applyNumberFormat="1" applyFont="1" applyFill="1" applyBorder="1" applyAlignment="1">
      <alignment horizontal="center" vertical="center"/>
    </xf>
    <xf numFmtId="0" fontId="3" fillId="2" borderId="0" xfId="0" quotePrefix="1" applyFont="1" applyFill="1" applyAlignment="1">
      <alignment horizontal="left" vertical="center" indent="2"/>
    </xf>
    <xf numFmtId="9" fontId="3" fillId="2" borderId="0" xfId="0" applyNumberFormat="1" applyFont="1" applyFill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5" fontId="7" fillId="2" borderId="1" xfId="1" applyNumberFormat="1" applyFont="1" applyFill="1" applyBorder="1" applyAlignment="1">
      <alignment vertical="center"/>
    </xf>
    <xf numFmtId="0" fontId="3" fillId="2" borderId="1" xfId="0" quotePrefix="1" applyFont="1" applyFill="1" applyBorder="1" applyAlignment="1">
      <alignment horizontal="left" vertical="center" indent="2"/>
    </xf>
    <xf numFmtId="165" fontId="3" fillId="2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165" fontId="7" fillId="6" borderId="1" xfId="1" applyNumberFormat="1" applyFont="1" applyFill="1" applyBorder="1" applyAlignment="1">
      <alignment vertical="center"/>
    </xf>
    <xf numFmtId="0" fontId="3" fillId="6" borderId="1" xfId="0" quotePrefix="1" applyFont="1" applyFill="1" applyBorder="1" applyAlignment="1">
      <alignment horizontal="left" vertical="center" indent="2"/>
    </xf>
    <xf numFmtId="9" fontId="4" fillId="6" borderId="1" xfId="2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left" vertical="center" wrapText="1" indent="2"/>
    </xf>
    <xf numFmtId="0" fontId="11" fillId="2" borderId="0" xfId="0" applyFont="1" applyFill="1" applyAlignment="1">
      <alignment horizontal="center" vertical="center"/>
    </xf>
    <xf numFmtId="165" fontId="3" fillId="2" borderId="1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9" fontId="11" fillId="2" borderId="0" xfId="2" applyFont="1" applyFill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165" fontId="13" fillId="7" borderId="1" xfId="0" applyNumberFormat="1" applyFont="1" applyFill="1" applyBorder="1" applyAlignment="1">
      <alignment horizontal="center" vertical="center"/>
    </xf>
    <xf numFmtId="9" fontId="4" fillId="8" borderId="1" xfId="0" applyNumberFormat="1" applyFont="1" applyFill="1" applyBorder="1" applyAlignment="1">
      <alignment horizontal="center" vertical="center"/>
    </xf>
    <xf numFmtId="9" fontId="11" fillId="8" borderId="1" xfId="2" applyNumberFormat="1" applyFont="1" applyFill="1" applyBorder="1" applyAlignment="1">
      <alignment horizontal="center" vertical="center"/>
    </xf>
    <xf numFmtId="9" fontId="11" fillId="2" borderId="1" xfId="2" applyNumberFormat="1" applyFont="1" applyFill="1" applyBorder="1" applyAlignment="1">
      <alignment horizontal="center" vertical="center"/>
    </xf>
    <xf numFmtId="9" fontId="12" fillId="2" borderId="1" xfId="2" applyNumberFormat="1" applyFont="1" applyFill="1" applyBorder="1" applyAlignment="1">
      <alignment horizontal="center" vertical="center"/>
    </xf>
    <xf numFmtId="9" fontId="12" fillId="10" borderId="11" xfId="2" applyFont="1" applyFill="1" applyBorder="1" applyAlignment="1">
      <alignment horizontal="center" vertical="center"/>
    </xf>
    <xf numFmtId="9" fontId="12" fillId="10" borderId="1" xfId="2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12" fillId="10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90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0B3A0-1BA2-4E3A-BCB4-B5D20FB12E4C}">
  <sheetPr>
    <tabColor theme="5" tint="0.39997558519241921"/>
  </sheetPr>
  <dimension ref="B2:J9"/>
  <sheetViews>
    <sheetView tabSelected="1" zoomScale="80" zoomScaleNormal="80" workbookViewId="0">
      <selection activeCell="L10" sqref="L10"/>
    </sheetView>
  </sheetViews>
  <sheetFormatPr defaultColWidth="8.7109375" defaultRowHeight="16.5" x14ac:dyDescent="0.25"/>
  <cols>
    <col min="1" max="1" width="8.7109375" style="4"/>
    <col min="2" max="2" width="62" style="4" customWidth="1"/>
    <col min="3" max="3" width="11.140625" style="4" customWidth="1"/>
    <col min="4" max="6" width="10.28515625" style="4" customWidth="1"/>
    <col min="7" max="7" width="13.85546875" style="5" customWidth="1"/>
    <col min="8" max="8" width="23.140625" style="4" customWidth="1"/>
    <col min="9" max="10" width="13.85546875" style="5" customWidth="1"/>
    <col min="11" max="11" width="13.85546875" style="4" customWidth="1"/>
    <col min="12" max="16384" width="8.7109375" style="4"/>
  </cols>
  <sheetData>
    <row r="2" spans="2:8" ht="21.95" customHeight="1" x14ac:dyDescent="0.25">
      <c r="B2" s="69" t="s">
        <v>7</v>
      </c>
      <c r="C2" s="68" t="s">
        <v>25</v>
      </c>
      <c r="D2" s="70" t="s">
        <v>22</v>
      </c>
      <c r="E2" s="70"/>
      <c r="F2" s="70"/>
    </row>
    <row r="3" spans="2:8" ht="31.5" customHeight="1" x14ac:dyDescent="0.25">
      <c r="B3" s="69"/>
      <c r="C3" s="68"/>
      <c r="D3" s="10">
        <v>2023</v>
      </c>
      <c r="E3" s="10">
        <v>2024</v>
      </c>
      <c r="F3" s="10" t="s">
        <v>24</v>
      </c>
      <c r="H3" s="1" t="s">
        <v>18</v>
      </c>
    </row>
    <row r="4" spans="2:8" ht="39" customHeight="1" x14ac:dyDescent="0.25">
      <c r="B4" s="6" t="s">
        <v>8</v>
      </c>
      <c r="C4" s="2" t="s">
        <v>9</v>
      </c>
      <c r="D4" s="71">
        <v>0.15</v>
      </c>
      <c r="E4" s="71">
        <v>0.2</v>
      </c>
      <c r="F4" s="71">
        <v>0.3</v>
      </c>
      <c r="H4" s="63" t="s">
        <v>19</v>
      </c>
    </row>
    <row r="5" spans="2:8" ht="39" customHeight="1" x14ac:dyDescent="0.25">
      <c r="B5" s="6" t="s">
        <v>10</v>
      </c>
      <c r="C5" s="2" t="s">
        <v>11</v>
      </c>
      <c r="D5" s="72"/>
      <c r="E5" s="72"/>
      <c r="F5" s="72"/>
      <c r="H5" s="63"/>
    </row>
    <row r="6" spans="2:8" ht="39" customHeight="1" x14ac:dyDescent="0.25">
      <c r="B6" s="6" t="s">
        <v>12</v>
      </c>
      <c r="C6" s="2" t="s">
        <v>13</v>
      </c>
      <c r="D6" s="72"/>
      <c r="E6" s="72"/>
      <c r="F6" s="72"/>
      <c r="H6" s="63"/>
    </row>
    <row r="7" spans="2:8" ht="39" customHeight="1" x14ac:dyDescent="0.25">
      <c r="B7" s="7" t="s">
        <v>14</v>
      </c>
      <c r="C7" s="3" t="s">
        <v>15</v>
      </c>
      <c r="D7" s="73"/>
      <c r="E7" s="73"/>
      <c r="F7" s="73"/>
      <c r="H7" s="64"/>
    </row>
    <row r="8" spans="2:8" ht="39" customHeight="1" x14ac:dyDescent="0.25">
      <c r="B8" s="8" t="s">
        <v>21</v>
      </c>
      <c r="C8" s="65" t="s">
        <v>16</v>
      </c>
      <c r="D8" s="74" t="s">
        <v>23</v>
      </c>
      <c r="E8" s="75"/>
      <c r="F8" s="76"/>
      <c r="H8" s="64" t="s">
        <v>17</v>
      </c>
    </row>
    <row r="9" spans="2:8" ht="28.5" customHeight="1" x14ac:dyDescent="0.25">
      <c r="B9" s="9" t="s">
        <v>20</v>
      </c>
      <c r="C9" s="66"/>
      <c r="D9" s="77"/>
      <c r="E9" s="78"/>
      <c r="F9" s="79"/>
      <c r="H9" s="67"/>
    </row>
  </sheetData>
  <mergeCells count="10">
    <mergeCell ref="H4:H7"/>
    <mergeCell ref="C8:C9"/>
    <mergeCell ref="H8:H9"/>
    <mergeCell ref="C2:C3"/>
    <mergeCell ref="B2:B3"/>
    <mergeCell ref="D2:F2"/>
    <mergeCell ref="D4:D7"/>
    <mergeCell ref="E4:E7"/>
    <mergeCell ref="F4:F7"/>
    <mergeCell ref="D8:F9"/>
  </mergeCells>
  <pageMargins left="0.511811024" right="0.511811024" top="0.78740157499999996" bottom="0.78740157499999996" header="0.31496062000000002" footer="0.31496062000000002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DFB2F-6522-4A9E-9AC7-F15D1A0062D0}">
  <sheetPr>
    <tabColor theme="5" tint="0.39997558519241921"/>
  </sheetPr>
  <dimension ref="B1:Z76"/>
  <sheetViews>
    <sheetView topLeftCell="G45" zoomScale="80" zoomScaleNormal="80" workbookViewId="0">
      <selection activeCell="R44" sqref="R44"/>
    </sheetView>
  </sheetViews>
  <sheetFormatPr defaultColWidth="8.7109375" defaultRowHeight="16.5" x14ac:dyDescent="0.25"/>
  <cols>
    <col min="1" max="1" width="8.7109375" style="14"/>
    <col min="2" max="2" width="8.7109375" style="13"/>
    <col min="3" max="3" width="47.5703125" style="14" customWidth="1"/>
    <col min="4" max="5" width="13.85546875" style="14" customWidth="1"/>
    <col min="6" max="6" width="8.7109375" style="14"/>
    <col min="7" max="7" width="32.42578125" style="14" customWidth="1"/>
    <col min="8" max="8" width="17.140625" style="14" customWidth="1"/>
    <col min="9" max="9" width="7.85546875" style="14" customWidth="1"/>
    <col min="10" max="10" width="17.140625" style="13" customWidth="1"/>
    <col min="11" max="11" width="7.7109375" style="13" customWidth="1"/>
    <col min="12" max="12" width="15.85546875" style="13" customWidth="1"/>
    <col min="13" max="13" width="15.85546875" style="14" customWidth="1"/>
    <col min="14" max="15" width="10.85546875" style="14" customWidth="1"/>
    <col min="16" max="16" width="26.28515625" style="14" customWidth="1"/>
    <col min="17" max="17" width="15.5703125" style="14" customWidth="1"/>
    <col min="18" max="18" width="27.5703125" style="14" customWidth="1"/>
    <col min="19" max="19" width="38" style="14" customWidth="1"/>
    <col min="20" max="21" width="8.140625" style="14" customWidth="1"/>
    <col min="22" max="22" width="23.42578125" style="14" customWidth="1"/>
    <col min="23" max="23" width="6" style="14" customWidth="1"/>
    <col min="24" max="24" width="8.7109375" style="13"/>
    <col min="25" max="25" width="6" style="14" customWidth="1"/>
    <col min="26" max="16384" width="8.7109375" style="14"/>
  </cols>
  <sheetData>
    <row r="1" spans="2:24" x14ac:dyDescent="0.25">
      <c r="E1" s="35"/>
    </row>
    <row r="2" spans="2:24" ht="18" customHeight="1" x14ac:dyDescent="0.25">
      <c r="B2" s="90" t="s">
        <v>27</v>
      </c>
      <c r="C2" s="90"/>
      <c r="D2" s="90"/>
      <c r="E2" s="35"/>
    </row>
    <row r="3" spans="2:24" ht="18" customHeight="1" x14ac:dyDescent="0.25">
      <c r="B3" s="88" t="s">
        <v>29</v>
      </c>
      <c r="C3" s="88"/>
      <c r="D3" s="18" t="s">
        <v>59</v>
      </c>
      <c r="E3" s="35"/>
    </row>
    <row r="4" spans="2:24" ht="18" customHeight="1" x14ac:dyDescent="0.25">
      <c r="B4" s="88" t="s">
        <v>30</v>
      </c>
      <c r="C4" s="88"/>
      <c r="D4" s="18" t="s">
        <v>59</v>
      </c>
      <c r="E4" s="35"/>
    </row>
    <row r="5" spans="2:24" ht="18" customHeight="1" x14ac:dyDescent="0.25">
      <c r="B5" s="88" t="s">
        <v>31</v>
      </c>
      <c r="C5" s="88"/>
      <c r="D5" s="18" t="s">
        <v>59</v>
      </c>
      <c r="E5" s="35"/>
    </row>
    <row r="6" spans="2:24" s="13" customFormat="1" ht="18" customHeight="1" x14ac:dyDescent="0.25">
      <c r="B6" s="88" t="s">
        <v>32</v>
      </c>
      <c r="C6" s="88"/>
      <c r="D6" s="19">
        <v>0</v>
      </c>
      <c r="E6" s="35"/>
      <c r="F6" s="14"/>
      <c r="G6" s="14"/>
      <c r="H6" s="14"/>
      <c r="I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2:24" s="13" customFormat="1" ht="18" customHeight="1" x14ac:dyDescent="0.25">
      <c r="B7" s="20">
        <v>1</v>
      </c>
      <c r="C7" s="89" t="s">
        <v>26</v>
      </c>
      <c r="D7" s="89"/>
      <c r="E7" s="35"/>
      <c r="F7" s="14"/>
      <c r="G7" s="14"/>
      <c r="H7" s="14"/>
      <c r="I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2:24" s="13" customFormat="1" ht="30.6" customHeight="1" x14ac:dyDescent="0.25">
      <c r="B8" s="21" t="s">
        <v>0</v>
      </c>
      <c r="C8" s="22" t="s">
        <v>68</v>
      </c>
      <c r="D8" s="23" t="s">
        <v>64</v>
      </c>
      <c r="E8" s="35"/>
      <c r="F8" s="14"/>
      <c r="G8" s="14"/>
      <c r="H8" s="14"/>
      <c r="I8" s="14"/>
      <c r="M8" s="14"/>
      <c r="N8" s="14"/>
      <c r="O8" s="14"/>
      <c r="P8" s="14"/>
      <c r="Q8" s="14"/>
      <c r="R8" s="14"/>
    </row>
    <row r="9" spans="2:24" s="13" customFormat="1" ht="18" customHeight="1" x14ac:dyDescent="0.25">
      <c r="B9" s="21" t="s">
        <v>1</v>
      </c>
      <c r="C9" s="24" t="s">
        <v>66</v>
      </c>
      <c r="D9" s="23" t="s">
        <v>64</v>
      </c>
      <c r="E9" s="35"/>
      <c r="F9" s="14"/>
      <c r="G9" s="14"/>
      <c r="H9" s="14"/>
      <c r="I9" s="14"/>
      <c r="M9" s="14"/>
      <c r="N9" s="14"/>
      <c r="O9" s="14"/>
      <c r="P9" s="14"/>
      <c r="Q9" s="14"/>
      <c r="R9" s="14"/>
    </row>
    <row r="10" spans="2:24" s="13" customFormat="1" ht="18" customHeight="1" x14ac:dyDescent="0.25">
      <c r="B10" s="21" t="s">
        <v>2</v>
      </c>
      <c r="C10" s="24" t="s">
        <v>60</v>
      </c>
      <c r="D10" s="23" t="s">
        <v>64</v>
      </c>
      <c r="E10" s="35"/>
      <c r="F10" s="14"/>
      <c r="G10" s="14"/>
      <c r="H10" s="14"/>
      <c r="I10" s="14"/>
      <c r="M10" s="14"/>
      <c r="N10" s="14"/>
      <c r="O10" s="14"/>
      <c r="P10" s="14"/>
      <c r="Q10" s="14"/>
      <c r="R10" s="14"/>
    </row>
    <row r="11" spans="2:24" s="13" customFormat="1" ht="18" customHeight="1" x14ac:dyDescent="0.25">
      <c r="B11" s="21" t="s">
        <v>3</v>
      </c>
      <c r="C11" s="24" t="s">
        <v>65</v>
      </c>
      <c r="D11" s="23" t="s">
        <v>64</v>
      </c>
      <c r="E11" s="35"/>
      <c r="F11" s="14"/>
      <c r="G11" s="14"/>
      <c r="H11" s="14"/>
      <c r="I11" s="14"/>
      <c r="M11" s="14"/>
      <c r="N11" s="14"/>
      <c r="O11" s="14"/>
      <c r="P11" s="14"/>
      <c r="Q11" s="14"/>
      <c r="R11" s="14"/>
    </row>
    <row r="12" spans="2:24" s="13" customFormat="1" ht="18" customHeight="1" x14ac:dyDescent="0.25">
      <c r="B12" s="20">
        <v>2</v>
      </c>
      <c r="C12" s="89" t="s">
        <v>69</v>
      </c>
      <c r="D12" s="89"/>
      <c r="E12" s="35"/>
      <c r="F12" s="14"/>
      <c r="G12" s="14"/>
      <c r="H12" s="14"/>
      <c r="I12" s="14"/>
      <c r="M12" s="14"/>
      <c r="N12" s="14"/>
      <c r="O12" s="14"/>
      <c r="P12" s="14"/>
      <c r="Q12" s="14"/>
      <c r="R12" s="14"/>
    </row>
    <row r="13" spans="2:24" ht="18" customHeight="1" x14ac:dyDescent="0.25">
      <c r="B13" s="21" t="s">
        <v>4</v>
      </c>
      <c r="C13" s="24" t="s">
        <v>67</v>
      </c>
      <c r="D13" s="23" t="s">
        <v>64</v>
      </c>
      <c r="E13" s="35"/>
      <c r="X13" s="14"/>
    </row>
    <row r="14" spans="2:24" ht="18" customHeight="1" x14ac:dyDescent="0.25">
      <c r="B14" s="21" t="s">
        <v>5</v>
      </c>
      <c r="C14" s="24" t="s">
        <v>62</v>
      </c>
      <c r="D14" s="23" t="s">
        <v>64</v>
      </c>
      <c r="E14" s="35"/>
      <c r="X14" s="14"/>
    </row>
    <row r="15" spans="2:24" ht="18" customHeight="1" x14ac:dyDescent="0.25">
      <c r="B15" s="21" t="s">
        <v>6</v>
      </c>
      <c r="C15" s="22" t="s">
        <v>63</v>
      </c>
      <c r="D15" s="23" t="s">
        <v>64</v>
      </c>
      <c r="E15" s="35"/>
      <c r="X15" s="14"/>
    </row>
    <row r="16" spans="2:24" x14ac:dyDescent="0.25">
      <c r="X16" s="14"/>
    </row>
    <row r="17" spans="6:24" x14ac:dyDescent="0.25">
      <c r="F17" s="82" t="s">
        <v>96</v>
      </c>
      <c r="G17" s="82"/>
      <c r="H17" s="82"/>
      <c r="I17" s="82"/>
      <c r="J17" s="82"/>
      <c r="K17" s="82"/>
      <c r="L17" s="82"/>
      <c r="M17" s="82"/>
      <c r="X17" s="14"/>
    </row>
    <row r="18" spans="6:24" x14ac:dyDescent="0.25">
      <c r="F18" s="82"/>
      <c r="G18" s="82"/>
      <c r="H18" s="82"/>
      <c r="I18" s="82"/>
      <c r="J18" s="82"/>
      <c r="K18" s="82"/>
      <c r="L18" s="82"/>
      <c r="M18" s="82"/>
      <c r="X18" s="14"/>
    </row>
    <row r="19" spans="6:24" ht="23.1" customHeight="1" x14ac:dyDescent="0.25">
      <c r="F19" s="85" t="s">
        <v>87</v>
      </c>
      <c r="G19" s="33" t="s">
        <v>82</v>
      </c>
      <c r="H19" s="34" t="s">
        <v>81</v>
      </c>
      <c r="I19" s="33" t="s">
        <v>80</v>
      </c>
      <c r="J19" s="84" t="s">
        <v>28</v>
      </c>
      <c r="K19" s="84"/>
      <c r="L19" s="84"/>
      <c r="M19" s="84"/>
      <c r="X19" s="14"/>
    </row>
    <row r="20" spans="6:24" ht="15.95" customHeight="1" x14ac:dyDescent="0.25">
      <c r="F20" s="85"/>
      <c r="G20" s="17" t="s">
        <v>70</v>
      </c>
      <c r="H20" s="28">
        <v>1000000</v>
      </c>
      <c r="I20" s="16" t="s">
        <v>51</v>
      </c>
      <c r="J20" s="80" t="s">
        <v>8</v>
      </c>
      <c r="K20" s="80"/>
      <c r="L20" s="80"/>
      <c r="M20" s="80"/>
      <c r="X20" s="14"/>
    </row>
    <row r="21" spans="6:24" ht="15.95" customHeight="1" x14ac:dyDescent="0.25">
      <c r="F21" s="85"/>
      <c r="G21" s="17" t="s">
        <v>71</v>
      </c>
      <c r="H21" s="28">
        <v>1500000</v>
      </c>
      <c r="I21" s="16" t="s">
        <v>51</v>
      </c>
      <c r="J21" s="80" t="s">
        <v>10</v>
      </c>
      <c r="K21" s="80"/>
      <c r="L21" s="80"/>
      <c r="M21" s="80"/>
      <c r="X21" s="14"/>
    </row>
    <row r="22" spans="6:24" ht="15.95" customHeight="1" x14ac:dyDescent="0.25">
      <c r="F22" s="85"/>
      <c r="G22" s="17" t="s">
        <v>72</v>
      </c>
      <c r="H22" s="28">
        <v>1400000</v>
      </c>
      <c r="I22" s="16" t="s">
        <v>51</v>
      </c>
      <c r="J22" s="80" t="s">
        <v>12</v>
      </c>
      <c r="K22" s="80"/>
      <c r="L22" s="80"/>
      <c r="M22" s="80"/>
      <c r="X22" s="14"/>
    </row>
    <row r="23" spans="6:24" ht="15.95" customHeight="1" x14ac:dyDescent="0.25">
      <c r="F23" s="85"/>
      <c r="G23" s="17" t="s">
        <v>73</v>
      </c>
      <c r="H23" s="28">
        <v>600000</v>
      </c>
      <c r="I23" s="16" t="s">
        <v>51</v>
      </c>
      <c r="J23" s="80" t="s">
        <v>85</v>
      </c>
      <c r="K23" s="80"/>
      <c r="L23" s="80"/>
      <c r="M23" s="80"/>
      <c r="X23" s="14"/>
    </row>
    <row r="24" spans="6:24" ht="15.95" customHeight="1" x14ac:dyDescent="0.25">
      <c r="F24" s="85"/>
      <c r="G24" s="17" t="s">
        <v>74</v>
      </c>
      <c r="H24" s="28">
        <v>200000</v>
      </c>
      <c r="I24" s="16" t="s">
        <v>37</v>
      </c>
      <c r="J24" s="80" t="s">
        <v>8</v>
      </c>
      <c r="K24" s="80"/>
      <c r="L24" s="80"/>
      <c r="M24" s="80"/>
      <c r="X24" s="14"/>
    </row>
    <row r="25" spans="6:24" ht="15.95" customHeight="1" x14ac:dyDescent="0.25">
      <c r="F25" s="85"/>
      <c r="G25" s="17" t="s">
        <v>75</v>
      </c>
      <c r="H25" s="28">
        <v>1200000</v>
      </c>
      <c r="I25" s="16" t="s">
        <v>37</v>
      </c>
      <c r="J25" s="80" t="s">
        <v>10</v>
      </c>
      <c r="K25" s="80"/>
      <c r="L25" s="80"/>
      <c r="M25" s="80"/>
      <c r="X25" s="14"/>
    </row>
    <row r="26" spans="6:24" ht="15.95" customHeight="1" x14ac:dyDescent="0.25">
      <c r="F26" s="85"/>
      <c r="G26" s="17" t="s">
        <v>76</v>
      </c>
      <c r="H26" s="28">
        <v>2200000</v>
      </c>
      <c r="I26" s="16" t="s">
        <v>37</v>
      </c>
      <c r="J26" s="80" t="s">
        <v>12</v>
      </c>
      <c r="K26" s="80"/>
      <c r="L26" s="80"/>
      <c r="M26" s="80"/>
      <c r="X26" s="14"/>
    </row>
    <row r="27" spans="6:24" ht="15.95" customHeight="1" x14ac:dyDescent="0.25">
      <c r="F27" s="85"/>
      <c r="G27" s="17" t="s">
        <v>77</v>
      </c>
      <c r="H27" s="28">
        <v>0</v>
      </c>
      <c r="I27" s="16" t="s">
        <v>37</v>
      </c>
      <c r="J27" s="80" t="s">
        <v>14</v>
      </c>
      <c r="K27" s="80"/>
      <c r="L27" s="80"/>
      <c r="M27" s="80"/>
      <c r="X27" s="14"/>
    </row>
    <row r="28" spans="6:24" ht="15.95" customHeight="1" x14ac:dyDescent="0.25">
      <c r="F28" s="85"/>
      <c r="G28" s="17" t="s">
        <v>78</v>
      </c>
      <c r="H28" s="28">
        <v>700000</v>
      </c>
      <c r="I28" s="16" t="s">
        <v>37</v>
      </c>
      <c r="J28" s="80" t="s">
        <v>85</v>
      </c>
      <c r="K28" s="80"/>
      <c r="L28" s="80"/>
      <c r="M28" s="80"/>
      <c r="X28" s="14"/>
    </row>
    <row r="29" spans="6:24" ht="15.95" customHeight="1" x14ac:dyDescent="0.25">
      <c r="F29" s="85"/>
      <c r="G29" s="17" t="s">
        <v>79</v>
      </c>
      <c r="H29" s="28">
        <v>900000</v>
      </c>
      <c r="I29" s="16" t="s">
        <v>37</v>
      </c>
      <c r="J29" s="80" t="s">
        <v>85</v>
      </c>
      <c r="K29" s="80"/>
      <c r="L29" s="80"/>
      <c r="M29" s="80"/>
      <c r="X29" s="14"/>
    </row>
    <row r="30" spans="6:24" ht="15.95" customHeight="1" x14ac:dyDescent="0.25">
      <c r="F30" s="85"/>
      <c r="G30" s="36" t="s">
        <v>83</v>
      </c>
      <c r="H30" s="37">
        <f>+SUM(H20:H29)</f>
        <v>9700000</v>
      </c>
      <c r="I30" s="15"/>
      <c r="J30" s="15"/>
      <c r="K30" s="15"/>
      <c r="X30" s="14"/>
    </row>
    <row r="31" spans="6:24" ht="15.95" customHeight="1" x14ac:dyDescent="0.25">
      <c r="F31" s="85"/>
      <c r="G31" s="38" t="s">
        <v>51</v>
      </c>
      <c r="H31" s="37">
        <f>+SUMIF($I$20:$I$29,G31,$H$20:$H$29)</f>
        <v>4500000</v>
      </c>
      <c r="I31" s="39">
        <f>+H31/$H$30</f>
        <v>0.46391752577319589</v>
      </c>
      <c r="J31" s="15"/>
      <c r="K31" s="15"/>
      <c r="X31" s="14"/>
    </row>
    <row r="32" spans="6:24" ht="15.95" customHeight="1" x14ac:dyDescent="0.25">
      <c r="F32" s="85"/>
      <c r="G32" s="38" t="s">
        <v>37</v>
      </c>
      <c r="H32" s="37">
        <f>+SUMIF($I$20:$I$29,G32,$H$20:$H$29)</f>
        <v>5200000</v>
      </c>
      <c r="I32" s="39">
        <f>+H32/$H$30</f>
        <v>0.53608247422680411</v>
      </c>
      <c r="J32" s="15"/>
      <c r="K32" s="15"/>
      <c r="X32" s="14"/>
    </row>
    <row r="33" spans="6:26" ht="15.95" customHeight="1" x14ac:dyDescent="0.25">
      <c r="X33" s="14"/>
    </row>
    <row r="34" spans="6:26" ht="15.95" customHeight="1" x14ac:dyDescent="0.25">
      <c r="F34" s="86" t="s">
        <v>88</v>
      </c>
      <c r="G34" s="29" t="s">
        <v>86</v>
      </c>
      <c r="H34" s="30">
        <v>10000000</v>
      </c>
      <c r="I34" s="62" t="s">
        <v>97</v>
      </c>
      <c r="X34" s="14"/>
    </row>
    <row r="35" spans="6:26" ht="15.95" customHeight="1" x14ac:dyDescent="0.25">
      <c r="F35" s="85"/>
      <c r="G35" s="29" t="s">
        <v>84</v>
      </c>
      <c r="H35" s="13"/>
      <c r="I35" s="13"/>
      <c r="X35" s="14"/>
    </row>
    <row r="36" spans="6:26" ht="15.95" customHeight="1" x14ac:dyDescent="0.25">
      <c r="F36" s="85"/>
      <c r="G36" s="31" t="s">
        <v>51</v>
      </c>
      <c r="H36" s="40">
        <f>$H$34*I36</f>
        <v>3000000</v>
      </c>
      <c r="I36" s="41">
        <v>0.3</v>
      </c>
      <c r="J36" s="43"/>
      <c r="X36" s="14"/>
    </row>
    <row r="37" spans="6:26" ht="15.95" customHeight="1" x14ac:dyDescent="0.25">
      <c r="F37" s="85"/>
      <c r="G37" s="31" t="s">
        <v>37</v>
      </c>
      <c r="H37" s="40">
        <f>$H$34*I37</f>
        <v>7000000</v>
      </c>
      <c r="I37" s="41">
        <v>0.7</v>
      </c>
      <c r="J37" s="43"/>
      <c r="X37" s="14"/>
    </row>
    <row r="38" spans="6:26" ht="15.95" customHeight="1" x14ac:dyDescent="0.25">
      <c r="F38" s="85"/>
      <c r="G38" s="26"/>
      <c r="H38" s="27"/>
      <c r="X38" s="14"/>
    </row>
    <row r="39" spans="6:26" ht="15.95" customHeight="1" x14ac:dyDescent="0.25">
      <c r="F39" s="87"/>
      <c r="G39" s="29" t="s">
        <v>89</v>
      </c>
      <c r="H39" s="83" t="s">
        <v>91</v>
      </c>
      <c r="I39" s="83"/>
      <c r="J39" s="83" t="s">
        <v>90</v>
      </c>
      <c r="K39" s="83"/>
      <c r="L39" s="45" t="s">
        <v>94</v>
      </c>
      <c r="M39" s="45" t="s">
        <v>95</v>
      </c>
      <c r="N39" s="45" t="s">
        <v>93</v>
      </c>
      <c r="O39" s="45" t="s">
        <v>92</v>
      </c>
      <c r="P39" s="51"/>
      <c r="X39" s="14"/>
    </row>
    <row r="40" spans="6:26" ht="15.95" customHeight="1" x14ac:dyDescent="0.25">
      <c r="F40" s="87"/>
      <c r="G40" s="31" t="str">
        <f t="shared" ref="G40:G45" si="0">S51</f>
        <v>Ensino Técnico e Superior</v>
      </c>
      <c r="H40" s="32">
        <f t="shared" ref="H40:H45" si="1">$H$34*T51</f>
        <v>2000000</v>
      </c>
      <c r="I40" s="54">
        <f t="shared" ref="I40:I45" si="2">T51</f>
        <v>0.2</v>
      </c>
      <c r="J40" s="44">
        <f t="shared" ref="J40:J45" si="3">$H$34*U51</f>
        <v>4000000</v>
      </c>
      <c r="K40" s="50">
        <f t="shared" ref="K40:K45" si="4">U51</f>
        <v>0.4</v>
      </c>
      <c r="L40" s="46">
        <f>+SUMIF($J$20:$J$29,G40,$H$20:$H$29)</f>
        <v>1200000</v>
      </c>
      <c r="M40" s="46">
        <f>MIN(L40,J40)</f>
        <v>1200000</v>
      </c>
      <c r="N40" s="55">
        <f>IF(L40&gt;=J40,K40,L40/$H$34)</f>
        <v>0.12</v>
      </c>
      <c r="O40" s="55">
        <f>IF(N40&lt;I40,N40-I40,0)</f>
        <v>-8.0000000000000016E-2</v>
      </c>
      <c r="P40" s="49"/>
      <c r="X40" s="14"/>
    </row>
    <row r="41" spans="6:26" ht="15.95" customHeight="1" x14ac:dyDescent="0.25">
      <c r="F41" s="87"/>
      <c r="G41" s="31" t="str">
        <f t="shared" si="0"/>
        <v>Ensino Médio</v>
      </c>
      <c r="H41" s="32">
        <f t="shared" si="1"/>
        <v>1500000</v>
      </c>
      <c r="I41" s="50">
        <f t="shared" si="2"/>
        <v>0.15</v>
      </c>
      <c r="J41" s="44">
        <f t="shared" si="3"/>
        <v>3500000</v>
      </c>
      <c r="K41" s="50">
        <f t="shared" si="4"/>
        <v>0.35</v>
      </c>
      <c r="L41" s="46">
        <f t="shared" ref="L41:L45" si="5">+SUMIF($J$20:$J$29,G41,$H$20:$H$29)</f>
        <v>2700000</v>
      </c>
      <c r="M41" s="46">
        <f t="shared" ref="M41:M45" si="6">MIN(L41,J41)</f>
        <v>2700000</v>
      </c>
      <c r="N41" s="56">
        <f t="shared" ref="N41:N45" si="7">IF(L41&gt;=J41,K41,L41/$H$34)</f>
        <v>0.27</v>
      </c>
      <c r="O41" s="56">
        <f t="shared" ref="O41:O45" si="8">IF(N41&lt;I41,N41-I41,0)</f>
        <v>0</v>
      </c>
      <c r="P41" s="49"/>
      <c r="X41" s="14"/>
      <c r="Y41" s="13"/>
    </row>
    <row r="42" spans="6:26" ht="15.95" customHeight="1" x14ac:dyDescent="0.25">
      <c r="F42" s="87"/>
      <c r="G42" s="31" t="str">
        <f t="shared" si="0"/>
        <v>Ensino Fundamental</v>
      </c>
      <c r="H42" s="32">
        <f t="shared" si="1"/>
        <v>1500000</v>
      </c>
      <c r="I42" s="50">
        <f t="shared" si="2"/>
        <v>0.15</v>
      </c>
      <c r="J42" s="44">
        <f t="shared" si="3"/>
        <v>3000000</v>
      </c>
      <c r="K42" s="50">
        <f t="shared" si="4"/>
        <v>0.3</v>
      </c>
      <c r="L42" s="53">
        <f t="shared" si="5"/>
        <v>3600000</v>
      </c>
      <c r="M42" s="53">
        <f t="shared" si="6"/>
        <v>3000000</v>
      </c>
      <c r="N42" s="56">
        <f t="shared" si="7"/>
        <v>0.3</v>
      </c>
      <c r="O42" s="56">
        <f t="shared" si="8"/>
        <v>0</v>
      </c>
      <c r="P42" s="49"/>
      <c r="X42" s="14"/>
      <c r="Y42" s="13"/>
    </row>
    <row r="43" spans="6:26" ht="15.95" customHeight="1" x14ac:dyDescent="0.25">
      <c r="F43" s="87"/>
      <c r="G43" s="31" t="str">
        <f t="shared" si="0"/>
        <v>Ensino Infantil e Primeira Infância</v>
      </c>
      <c r="H43" s="32">
        <f t="shared" si="1"/>
        <v>1000000</v>
      </c>
      <c r="I43" s="54">
        <f t="shared" si="2"/>
        <v>0.1</v>
      </c>
      <c r="J43" s="44">
        <f t="shared" si="3"/>
        <v>2000000</v>
      </c>
      <c r="K43" s="50">
        <f t="shared" si="4"/>
        <v>0.2</v>
      </c>
      <c r="L43" s="46">
        <f t="shared" si="5"/>
        <v>0</v>
      </c>
      <c r="M43" s="46">
        <f t="shared" si="6"/>
        <v>0</v>
      </c>
      <c r="N43" s="55">
        <f t="shared" si="7"/>
        <v>0</v>
      </c>
      <c r="O43" s="55">
        <f t="shared" si="8"/>
        <v>-0.1</v>
      </c>
      <c r="P43" s="49"/>
      <c r="X43" s="14"/>
      <c r="Y43" s="13"/>
      <c r="Z43" s="13"/>
    </row>
    <row r="44" spans="6:26" ht="30" customHeight="1" x14ac:dyDescent="0.25">
      <c r="F44" s="87"/>
      <c r="G44" s="42" t="str">
        <f t="shared" si="0"/>
        <v>Direito&amp;Vida, Racismo, Cultura, Empreend, Merc.Trabalho</v>
      </c>
      <c r="H44" s="32">
        <f t="shared" si="1"/>
        <v>2000000</v>
      </c>
      <c r="I44" s="50">
        <f t="shared" si="2"/>
        <v>0.2</v>
      </c>
      <c r="J44" s="44">
        <f t="shared" si="3"/>
        <v>3500000</v>
      </c>
      <c r="K44" s="50">
        <f t="shared" si="4"/>
        <v>0.35</v>
      </c>
      <c r="L44" s="46">
        <f t="shared" si="5"/>
        <v>2200000</v>
      </c>
      <c r="M44" s="46">
        <f t="shared" si="6"/>
        <v>2200000</v>
      </c>
      <c r="N44" s="56">
        <f t="shared" si="7"/>
        <v>0.22</v>
      </c>
      <c r="O44" s="56">
        <f t="shared" si="8"/>
        <v>0</v>
      </c>
      <c r="P44" s="49"/>
      <c r="X44" s="14"/>
      <c r="Y44" s="13"/>
      <c r="Z44" s="13"/>
    </row>
    <row r="45" spans="6:26" ht="15.95" customHeight="1" x14ac:dyDescent="0.25">
      <c r="F45" s="87"/>
      <c r="G45" s="31" t="str">
        <f t="shared" si="0"/>
        <v>Outro</v>
      </c>
      <c r="H45" s="32">
        <f t="shared" si="1"/>
        <v>0</v>
      </c>
      <c r="I45" s="50">
        <f t="shared" si="2"/>
        <v>0</v>
      </c>
      <c r="J45" s="44">
        <f t="shared" si="3"/>
        <v>0</v>
      </c>
      <c r="K45" s="50">
        <f t="shared" si="4"/>
        <v>0</v>
      </c>
      <c r="L45" s="46">
        <f t="shared" si="5"/>
        <v>0</v>
      </c>
      <c r="M45" s="46">
        <f t="shared" si="6"/>
        <v>0</v>
      </c>
      <c r="N45" s="56">
        <f t="shared" si="7"/>
        <v>0</v>
      </c>
      <c r="O45" s="56">
        <f t="shared" si="8"/>
        <v>0</v>
      </c>
      <c r="P45" s="49"/>
      <c r="X45" s="14"/>
      <c r="Y45" s="13"/>
      <c r="Z45" s="13"/>
    </row>
    <row r="46" spans="6:26" ht="15.95" customHeight="1" x14ac:dyDescent="0.25">
      <c r="H46" s="47"/>
      <c r="J46" s="47"/>
      <c r="L46" s="48">
        <f>SUM(L40:L44)</f>
        <v>9700000</v>
      </c>
      <c r="M46" s="48">
        <f>SUM(M40:M44)</f>
        <v>9100000</v>
      </c>
      <c r="N46" s="57">
        <f>SUM(N40:N44)</f>
        <v>0.90999999999999992</v>
      </c>
      <c r="O46" s="57">
        <f>SUM(O40:O44)</f>
        <v>-0.18000000000000002</v>
      </c>
      <c r="P46" s="52"/>
      <c r="X46" s="14"/>
    </row>
    <row r="47" spans="6:26" ht="15.95" customHeight="1" x14ac:dyDescent="0.25">
      <c r="J47" s="14"/>
      <c r="N47" s="58">
        <f>IF(N46&gt;=100%,100%,N46)</f>
        <v>0.90999999999999992</v>
      </c>
      <c r="O47" s="59">
        <f>1+O46</f>
        <v>0.82</v>
      </c>
      <c r="P47" s="60" t="s">
        <v>25</v>
      </c>
      <c r="X47" s="14"/>
    </row>
    <row r="48" spans="6:26" ht="39.950000000000003" customHeight="1" x14ac:dyDescent="0.25">
      <c r="J48" s="14"/>
      <c r="N48" s="81">
        <f>MIN(N47,O47)*0.2</f>
        <v>0.16400000000000001</v>
      </c>
      <c r="O48" s="81"/>
      <c r="P48" s="61" t="s">
        <v>98</v>
      </c>
      <c r="X48" s="14"/>
    </row>
    <row r="49" spans="10:24" x14ac:dyDescent="0.25">
      <c r="J49" s="14"/>
      <c r="X49" s="14"/>
    </row>
    <row r="50" spans="10:24" x14ac:dyDescent="0.25">
      <c r="J50" s="14"/>
      <c r="X50" s="14"/>
    </row>
    <row r="51" spans="10:24" ht="14.45" customHeight="1" x14ac:dyDescent="0.25">
      <c r="J51" s="14"/>
      <c r="S51" s="12" t="s">
        <v>8</v>
      </c>
      <c r="T51" s="25">
        <v>0.2</v>
      </c>
      <c r="U51" s="25">
        <v>0.4</v>
      </c>
      <c r="V51" s="14" t="str">
        <f>TEXT($H$34*T51/1000,"R$ 0.000")&amp;" - "&amp;TEXT($H$34*U51/1000,"R$ 0.000")&amp;" mil"</f>
        <v>R$ 2.000 - R$ 4.000 mil</v>
      </c>
      <c r="W51" s="13"/>
      <c r="X51" s="13" t="s">
        <v>33</v>
      </c>
    </row>
    <row r="52" spans="10:24" ht="14.45" customHeight="1" x14ac:dyDescent="0.25">
      <c r="J52" s="14"/>
      <c r="S52" s="12" t="s">
        <v>10</v>
      </c>
      <c r="T52" s="25">
        <v>0.15</v>
      </c>
      <c r="U52" s="25">
        <v>0.35</v>
      </c>
      <c r="V52" s="14" t="str">
        <f>TEXT($H$34*T52/1000,"R$ 0.000")&amp;" - "&amp;TEXT($H$34*U52/1000,"R$ 0.000")&amp;" mil"</f>
        <v>R$ 1.500 - R$ 3.500 mil</v>
      </c>
      <c r="W52" s="13"/>
      <c r="X52" s="13" t="s">
        <v>34</v>
      </c>
    </row>
    <row r="53" spans="10:24" ht="18" x14ac:dyDescent="0.25">
      <c r="J53" s="14"/>
      <c r="S53" s="12" t="s">
        <v>12</v>
      </c>
      <c r="T53" s="25">
        <v>0.15</v>
      </c>
      <c r="U53" s="25">
        <v>0.3</v>
      </c>
      <c r="V53" s="14" t="str">
        <f>TEXT($H$34*T53/1000,"R$ 0.000")&amp;" - "&amp;TEXT($H$34*U53/1000,"R$ 0.000")&amp;" mil"</f>
        <v>R$ 1.500 - R$ 3.000 mil</v>
      </c>
      <c r="W53" s="13"/>
      <c r="X53" s="13" t="s">
        <v>35</v>
      </c>
    </row>
    <row r="54" spans="10:24" ht="18" x14ac:dyDescent="0.25">
      <c r="J54" s="14"/>
      <c r="S54" s="11" t="s">
        <v>14</v>
      </c>
      <c r="T54" s="25">
        <v>0.1</v>
      </c>
      <c r="U54" s="25">
        <v>0.2</v>
      </c>
      <c r="V54" s="14" t="str">
        <f>TEXT($H$34*T54/1000,"R$ 0.000")&amp;" - "&amp;TEXT($H$34*U54/1000,"R$ 0.000")&amp;" mil"</f>
        <v>R$ 1.000 - R$ 2.000 mil</v>
      </c>
      <c r="W54" s="13"/>
      <c r="X54" s="13" t="s">
        <v>36</v>
      </c>
    </row>
    <row r="55" spans="10:24" ht="18" x14ac:dyDescent="0.25">
      <c r="S55" s="12" t="s">
        <v>85</v>
      </c>
      <c r="T55" s="25">
        <v>0.2</v>
      </c>
      <c r="U55" s="25">
        <v>0.35</v>
      </c>
      <c r="V55" s="14" t="str">
        <f>TEXT($H$34*T55/1000,"R$ 0.000")&amp;" - "&amp;TEXT($H$34*U55/1000,"R$ 0.000")&amp;" mil"</f>
        <v>R$ 2.000 - R$ 3.500 mil</v>
      </c>
      <c r="W55" s="13"/>
      <c r="X55" s="13" t="s">
        <v>37</v>
      </c>
    </row>
    <row r="56" spans="10:24" ht="18" x14ac:dyDescent="0.25">
      <c r="S56" s="12" t="s">
        <v>61</v>
      </c>
      <c r="T56" s="25">
        <v>0</v>
      </c>
      <c r="U56" s="25">
        <v>0</v>
      </c>
      <c r="V56" s="14" t="str">
        <f>TEXT($H$34*T56/1000,"R$ 0")&amp;" mil"</f>
        <v>R$ 0 mil</v>
      </c>
      <c r="X56" s="13" t="s">
        <v>38</v>
      </c>
    </row>
    <row r="57" spans="10:24" x14ac:dyDescent="0.25">
      <c r="X57" s="13" t="s">
        <v>39</v>
      </c>
    </row>
    <row r="58" spans="10:24" x14ac:dyDescent="0.25">
      <c r="X58" s="13" t="s">
        <v>40</v>
      </c>
    </row>
    <row r="59" spans="10:24" x14ac:dyDescent="0.25">
      <c r="X59" s="13" t="s">
        <v>41</v>
      </c>
    </row>
    <row r="60" spans="10:24" x14ac:dyDescent="0.25">
      <c r="X60" s="13" t="s">
        <v>42</v>
      </c>
    </row>
    <row r="61" spans="10:24" x14ac:dyDescent="0.25">
      <c r="X61" s="13" t="s">
        <v>43</v>
      </c>
    </row>
    <row r="62" spans="10:24" x14ac:dyDescent="0.25">
      <c r="X62" s="13" t="s">
        <v>44</v>
      </c>
    </row>
    <row r="63" spans="10:24" x14ac:dyDescent="0.25">
      <c r="X63" s="13" t="s">
        <v>45</v>
      </c>
    </row>
    <row r="64" spans="10:24" x14ac:dyDescent="0.25">
      <c r="X64" s="13" t="s">
        <v>46</v>
      </c>
    </row>
    <row r="65" spans="24:24" x14ac:dyDescent="0.25">
      <c r="X65" s="13" t="s">
        <v>47</v>
      </c>
    </row>
    <row r="66" spans="24:24" x14ac:dyDescent="0.25">
      <c r="X66" s="13" t="s">
        <v>48</v>
      </c>
    </row>
    <row r="67" spans="24:24" x14ac:dyDescent="0.25">
      <c r="X67" s="13" t="s">
        <v>49</v>
      </c>
    </row>
    <row r="68" spans="24:24" x14ac:dyDescent="0.25">
      <c r="X68" s="13" t="s">
        <v>50</v>
      </c>
    </row>
    <row r="69" spans="24:24" x14ac:dyDescent="0.25">
      <c r="X69" s="13" t="s">
        <v>51</v>
      </c>
    </row>
    <row r="70" spans="24:24" x14ac:dyDescent="0.25">
      <c r="X70" s="13" t="s">
        <v>52</v>
      </c>
    </row>
    <row r="71" spans="24:24" x14ac:dyDescent="0.25">
      <c r="X71" s="13" t="s">
        <v>53</v>
      </c>
    </row>
    <row r="72" spans="24:24" x14ac:dyDescent="0.25">
      <c r="X72" s="13" t="s">
        <v>54</v>
      </c>
    </row>
    <row r="73" spans="24:24" x14ac:dyDescent="0.25">
      <c r="X73" s="13" t="s">
        <v>55</v>
      </c>
    </row>
    <row r="74" spans="24:24" x14ac:dyDescent="0.25">
      <c r="X74" s="13" t="s">
        <v>56</v>
      </c>
    </row>
    <row r="75" spans="24:24" x14ac:dyDescent="0.25">
      <c r="X75" s="13" t="s">
        <v>57</v>
      </c>
    </row>
    <row r="76" spans="24:24" x14ac:dyDescent="0.25">
      <c r="X76" s="13" t="s">
        <v>58</v>
      </c>
    </row>
  </sheetData>
  <mergeCells count="24">
    <mergeCell ref="B3:C3"/>
    <mergeCell ref="C7:D7"/>
    <mergeCell ref="B2:D2"/>
    <mergeCell ref="H39:I39"/>
    <mergeCell ref="C12:D12"/>
    <mergeCell ref="B6:C6"/>
    <mergeCell ref="B5:C5"/>
    <mergeCell ref="B4:C4"/>
    <mergeCell ref="J25:M25"/>
    <mergeCell ref="J24:M24"/>
    <mergeCell ref="N48:O48"/>
    <mergeCell ref="F17:M18"/>
    <mergeCell ref="J39:K39"/>
    <mergeCell ref="J19:M19"/>
    <mergeCell ref="J20:M20"/>
    <mergeCell ref="J23:M23"/>
    <mergeCell ref="J22:M22"/>
    <mergeCell ref="J21:M21"/>
    <mergeCell ref="J29:M29"/>
    <mergeCell ref="J28:M28"/>
    <mergeCell ref="J27:M27"/>
    <mergeCell ref="J26:M26"/>
    <mergeCell ref="F19:F32"/>
    <mergeCell ref="F34:F45"/>
  </mergeCells>
  <dataValidations count="1">
    <dataValidation type="list" allowBlank="1" showInputMessage="1" showErrorMessage="1" sqref="J20:J29" xr:uid="{AFFEF507-6DAC-4F0A-971C-6CF52084F842}">
      <formula1>$S$51:$S$56</formula1>
    </dataValidation>
  </dataValidations>
  <pageMargins left="0.511811024" right="0.511811024" top="0.78740157499999996" bottom="0.78740157499999996" header="0.31496062000000002" footer="0.31496062000000002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IEER_N3 - ISP (causas)</vt:lpstr>
      <vt:lpstr>IEER_N3 - ISP (elegibilidade)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2021-11-17T17:37:49Z</dcterms:modified>
</cp:coreProperties>
</file>